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goodine/Desktop/"/>
    </mc:Choice>
  </mc:AlternateContent>
  <xr:revisionPtr revIDLastSave="0" documentId="13_ncr:1_{264AA4A7-72BC-D94F-914B-5D0615EB5606}" xr6:coauthVersionLast="47" xr6:coauthVersionMax="47" xr10:uidLastSave="{00000000-0000-0000-0000-000000000000}"/>
  <workbookProtection workbookAlgorithmName="SHA-512" workbookHashValue="keYZ0jIGn/sf1aRn93T2Th50PM7Ly3H7QQDREmM7tjIxw6iwTuEO52TFOyzDLz6g35/BCMp5AlzhCAV0huzQhQ==" workbookSaltValue="w3U1rnfuGRxYn7LJDlrYhQ==" workbookSpinCount="100000" lockStructure="1"/>
  <bookViews>
    <workbookView xWindow="9840" yWindow="2540" windowWidth="39560" windowHeight="22060" activeTab="2" xr2:uid="{16030515-AC2D-6548-A7AD-23591A84A60F}"/>
  </bookViews>
  <sheets>
    <sheet name="Microphones" sheetId="1" state="hidden" r:id="rId1"/>
    <sheet name="Interfaces" sheetId="2" state="hidden" r:id="rId2"/>
    <sheet name="Your System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C9" i="3"/>
  <c r="C10" i="3"/>
  <c r="G7" i="3"/>
  <c r="D14" i="3"/>
  <c r="E20" i="3"/>
  <c r="D4" i="2"/>
  <c r="G8" i="3"/>
  <c r="C8" i="3"/>
  <c r="G14" i="3"/>
  <c r="E19" i="3"/>
  <c r="C7" i="3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5" i="2"/>
  <c r="E5" i="2"/>
  <c r="E4" i="2"/>
  <c r="D89" i="2"/>
  <c r="D90" i="2"/>
  <c r="E4" i="1"/>
  <c r="E6" i="1"/>
  <c r="E7" i="1"/>
  <c r="E8" i="1"/>
  <c r="E9" i="1"/>
  <c r="E10" i="1"/>
  <c r="E11" i="1"/>
  <c r="E12" i="1"/>
  <c r="E13" i="1"/>
  <c r="E14" i="1"/>
  <c r="E15" i="1"/>
  <c r="E5" i="1"/>
</calcChain>
</file>

<file path=xl/sharedStrings.xml><?xml version="1.0" encoding="utf-8"?>
<sst xmlns="http://schemas.openxmlformats.org/spreadsheetml/2006/main" count="107" uniqueCount="101">
  <si>
    <t>Microphone/Brand</t>
  </si>
  <si>
    <t>Max SPL Rating</t>
  </si>
  <si>
    <t>Sensitivity Rating (mV/Pa)</t>
  </si>
  <si>
    <t>Max SPL Rating (dB SPL)</t>
  </si>
  <si>
    <t>Device/Brand</t>
  </si>
  <si>
    <t>Max dBu</t>
  </si>
  <si>
    <t>Max Voltage</t>
  </si>
  <si>
    <t>Millivolts</t>
  </si>
  <si>
    <t>Allen &amp; Heath Dlive Series</t>
  </si>
  <si>
    <t>Allen &amp; Heath Qu Series</t>
  </si>
  <si>
    <t>Allen &amp; Heath SQ Series</t>
  </si>
  <si>
    <t>Apogee MKII Soundgrid (+4dB Setting)</t>
  </si>
  <si>
    <t>Apogee Rosetta 800</t>
  </si>
  <si>
    <t>Audient EVO (All models)</t>
  </si>
  <si>
    <t>Behringer UM2</t>
  </si>
  <si>
    <t>Behringer UMC202HD</t>
  </si>
  <si>
    <t>Behringer UMC22</t>
  </si>
  <si>
    <t>Behringer UMC404HD</t>
  </si>
  <si>
    <t>Behringer X32 / Midas M32</t>
  </si>
  <si>
    <t>Behringer XR18</t>
  </si>
  <si>
    <t>Biamp TesiraForte</t>
  </si>
  <si>
    <t>Digidesign Mbox2</t>
  </si>
  <si>
    <t>Focusrite Rednet X2P</t>
  </si>
  <si>
    <t xml:space="preserve">Focusrite Saffire series </t>
  </si>
  <si>
    <t>Focusrite Scarlett (All Gen 3 models)</t>
  </si>
  <si>
    <t>M-Audio M4</t>
  </si>
  <si>
    <t>Merging Anubis</t>
  </si>
  <si>
    <t>Metric Halo ULN8</t>
  </si>
  <si>
    <t>Midas MR18</t>
  </si>
  <si>
    <t>MixPre Series</t>
  </si>
  <si>
    <t>Motu Ultralite AVB</t>
  </si>
  <si>
    <t>Neutrik NA2-IO-DPRO</t>
  </si>
  <si>
    <t>Peavy USB-P</t>
  </si>
  <si>
    <t>Presonus AudioBox GO</t>
  </si>
  <si>
    <t>Presonus AudioBox i2</t>
  </si>
  <si>
    <t>Presonus AudioBox USB 96</t>
  </si>
  <si>
    <t>Presonus Studio 192</t>
  </si>
  <si>
    <t>QSYS Core 110f (with dante)</t>
  </si>
  <si>
    <t>Rational Acoustics Smaart IO</t>
  </si>
  <si>
    <t>RME Babyface PRO</t>
  </si>
  <si>
    <t>RME Fireface 800</t>
  </si>
  <si>
    <t>RME Fireface UC</t>
  </si>
  <si>
    <t>RME Fireface UCX</t>
  </si>
  <si>
    <t>Roland Octacapture (XLR Ins 1-6)</t>
  </si>
  <si>
    <t>Roland Octacapture (XLR ins 7/8)</t>
  </si>
  <si>
    <t>Roland Quadcapture</t>
  </si>
  <si>
    <t>Sound Devices MixPre Series</t>
  </si>
  <si>
    <t>Sound Devices USB Pre2</t>
  </si>
  <si>
    <t>SSL 2+</t>
  </si>
  <si>
    <t>Stienburg UR22C</t>
  </si>
  <si>
    <t>Stienburg UR44C</t>
  </si>
  <si>
    <t>Symetrix Prism</t>
  </si>
  <si>
    <t>UA Arrow</t>
  </si>
  <si>
    <t>UAD Apollo 8</t>
  </si>
  <si>
    <t>Yamaha Ri8-D</t>
  </si>
  <si>
    <t>Yamaha Rio1608-D</t>
  </si>
  <si>
    <t>Yamaha TF Rack (Input 1-16)</t>
  </si>
  <si>
    <t>Yamaha Tio1608-D</t>
  </si>
  <si>
    <t>Zoom F8</t>
  </si>
  <si>
    <t>Zoom H4N</t>
  </si>
  <si>
    <t>Zoom H5</t>
  </si>
  <si>
    <t>iSEMcon EMX-7150</t>
  </si>
  <si>
    <t>iSEMcon 82H0PX</t>
  </si>
  <si>
    <t>iSEMcon Isemic 725TR</t>
  </si>
  <si>
    <t>Earthworks M23R</t>
  </si>
  <si>
    <t>Earthworks M23</t>
  </si>
  <si>
    <t>Earthworks M30</t>
  </si>
  <si>
    <t>Earthworks M50</t>
  </si>
  <si>
    <t>Rational Acoustics RTA-420</t>
  </si>
  <si>
    <t>Audix TM-1</t>
  </si>
  <si>
    <t>Choose your Microphone</t>
  </si>
  <si>
    <t>Microphone</t>
  </si>
  <si>
    <t>Interface</t>
  </si>
  <si>
    <t>Choose Your Interface</t>
  </si>
  <si>
    <t>Microphone Specifications</t>
  </si>
  <si>
    <t>Interface Specifications</t>
  </si>
  <si>
    <t>Sensitivity</t>
  </si>
  <si>
    <t>Max Input Voltage</t>
  </si>
  <si>
    <t>dBu</t>
  </si>
  <si>
    <t>mV/Pa</t>
  </si>
  <si>
    <t>dB SPL</t>
  </si>
  <si>
    <t>Voltage at Max SPL</t>
  </si>
  <si>
    <t>dBu at Max SPL</t>
  </si>
  <si>
    <t>V</t>
  </si>
  <si>
    <t>System Headroom</t>
  </si>
  <si>
    <t>System Max SPL Rating</t>
  </si>
  <si>
    <t>Your Results</t>
  </si>
  <si>
    <t>Concert Levels Recommendation</t>
  </si>
  <si>
    <t>Interface Headroom Recommendation</t>
  </si>
  <si>
    <t>Your System Specifications</t>
  </si>
  <si>
    <t>BeyerDynamic MM1</t>
  </si>
  <si>
    <t>Dayton Audio EMM-6</t>
  </si>
  <si>
    <t>Please select your microphone and interface to calculate your SPL measurement recommendation</t>
  </si>
  <si>
    <t>Directions</t>
  </si>
  <si>
    <t>All values are calculated with the assumption that interface preamps at the lowest setting possible.</t>
  </si>
  <si>
    <r>
      <t xml:space="preserve">For accurate measurement of typical concert level program material, Rational Acoustics recommends hardware that can accommodate sound levels of </t>
    </r>
    <r>
      <rPr>
        <b/>
        <sz val="14"/>
        <color theme="1"/>
        <rFont val="Calibri"/>
        <family val="2"/>
        <scheme val="minor"/>
      </rPr>
      <t>at least 135 dB SPL</t>
    </r>
    <r>
      <rPr>
        <sz val="14"/>
        <color theme="1"/>
        <rFont val="Calibri"/>
        <family val="2"/>
        <scheme val="minor"/>
      </rPr>
      <t>. As a rule of thumb, maximum Peak C levels can be expected to exceed average long-term A-weighted levels by 32 - 35 dB</t>
    </r>
  </si>
  <si>
    <t>Voltage at Max SPL (V)</t>
  </si>
  <si>
    <t>Please note that all specifications in this spreadsheet are from manufacturer specification sheets and user manuals as of Q4 2022.</t>
  </si>
  <si>
    <t>dB</t>
  </si>
  <si>
    <t>For all questions in inquires about SPL measurement or this spreadsheet, please contact Support@rationalacoustics.com</t>
  </si>
  <si>
    <t>Dbx RTA-M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</si>
</sst>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4"/>
      <color theme="3"/>
      <name val="Calibri Light"/>
      <family val="2"/>
      <scheme val="major"/>
    </font>
    <font>
      <sz val="26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18" applyNumberFormat="0" applyFill="0" applyAlignment="0" applyProtection="0"/>
  </cellStyleXfs>
  <cellXfs count="98">
    <xf numFmtId="0" fontId="0" fillId="0" borderId="0" xfId="0"/>
    <xf numFmtId="0" fontId="0" fillId="2" borderId="0" xfId="0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164" fontId="0" fillId="0" borderId="0" xfId="0" applyNumberFormat="1"/>
    <xf numFmtId="165" fontId="0" fillId="0" borderId="0" xfId="0" applyNumberFormat="1"/>
    <xf numFmtId="0" fontId="6" fillId="2" borderId="0" xfId="0" applyFont="1" applyFill="1"/>
    <xf numFmtId="0" fontId="7" fillId="0" borderId="0" xfId="0" applyFont="1"/>
    <xf numFmtId="0" fontId="0" fillId="0" borderId="0" xfId="0" applyAlignment="1">
      <alignment wrapText="1"/>
    </xf>
    <xf numFmtId="0" fontId="4" fillId="2" borderId="0" xfId="0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0" fillId="2" borderId="0" xfId="1" applyFont="1" applyFill="1" applyBorder="1" applyAlignment="1" applyProtection="1"/>
    <xf numFmtId="165" fontId="6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8" xfId="0" applyFont="1" applyFill="1" applyBorder="1" applyProtection="1">
      <protection locked="0"/>
    </xf>
    <xf numFmtId="0" fontId="0" fillId="2" borderId="8" xfId="0" applyFill="1" applyBorder="1"/>
    <xf numFmtId="0" fontId="0" fillId="2" borderId="0" xfId="0" applyFill="1" applyAlignment="1">
      <alignment wrapText="1"/>
    </xf>
    <xf numFmtId="0" fontId="8" fillId="2" borderId="0" xfId="0" applyFont="1" applyFill="1"/>
    <xf numFmtId="0" fontId="1" fillId="2" borderId="0" xfId="1" applyFill="1" applyBorder="1" applyAlignment="1" applyProtection="1">
      <alignment horizontal="center"/>
    </xf>
    <xf numFmtId="0" fontId="1" fillId="2" borderId="0" xfId="1" applyFill="1" applyBorder="1" applyAlignment="1" applyProtection="1"/>
    <xf numFmtId="0" fontId="6" fillId="2" borderId="8" xfId="0" applyFont="1" applyFill="1" applyBorder="1"/>
    <xf numFmtId="165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 applyProtection="1">
      <alignment wrapText="1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3" xfId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10" xfId="2" applyBorder="1" applyAlignment="1" applyProtection="1">
      <alignment horizontal="center" vertical="center"/>
    </xf>
    <xf numFmtId="0" fontId="2" fillId="0" borderId="11" xfId="2" applyBorder="1" applyAlignment="1" applyProtection="1">
      <alignment horizontal="center" vertical="center"/>
    </xf>
    <xf numFmtId="0" fontId="2" fillId="0" borderId="12" xfId="2" applyBorder="1" applyAlignment="1" applyProtection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9" xfId="3" applyFont="1" applyFill="1" applyBorder="1" applyAlignment="1" applyProtection="1">
      <alignment horizontal="center" wrapText="1"/>
      <protection locked="0"/>
    </xf>
    <xf numFmtId="0" fontId="12" fillId="0" borderId="20" xfId="3" applyFont="1" applyFill="1" applyBorder="1" applyAlignment="1" applyProtection="1">
      <alignment horizontal="center" wrapText="1"/>
      <protection locked="0"/>
    </xf>
    <xf numFmtId="0" fontId="12" fillId="0" borderId="21" xfId="3" applyFont="1" applyFill="1" applyBorder="1" applyAlignment="1" applyProtection="1">
      <alignment horizont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2" fillId="0" borderId="13" xfId="2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/>
    </xf>
    <xf numFmtId="0" fontId="9" fillId="0" borderId="3" xfId="1" applyFont="1" applyFill="1" applyBorder="1" applyAlignment="1" applyProtection="1">
      <alignment horizontal="center"/>
    </xf>
    <xf numFmtId="0" fontId="9" fillId="0" borderId="4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0" fillId="0" borderId="0" xfId="0" applyFill="1" applyAlignment="1">
      <alignment horizontal="center" vertical="center"/>
    </xf>
  </cellXfs>
  <cellStyles count="4">
    <cellStyle name="Heading 1" xfId="2" builtinId="16"/>
    <cellStyle name="Heading 3" xfId="3" builtinId="18"/>
    <cellStyle name="Normal" xfId="0" builtinId="0"/>
    <cellStyle name="Title" xfId="1" builtinId="15"/>
  </cellStyles>
  <dxfs count="17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ationalacoustic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101600</xdr:colOff>
      <xdr:row>10</xdr:row>
      <xdr:rowOff>63500</xdr:rowOff>
    </xdr:from>
    <xdr:to>
      <xdr:col>13</xdr:col>
      <xdr:colOff>673100</xdr:colOff>
      <xdr:row>18</xdr:row>
      <xdr:rowOff>190499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A871A-583B-DF8E-A4DA-67B107173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2616200"/>
          <a:ext cx="5448300" cy="2628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314A-0F7B-3045-8D0C-A318FCC135D4}">
  <dimension ref="A1:R70"/>
  <sheetViews>
    <sheetView workbookViewId="0">
      <selection activeCell="D22" sqref="D22"/>
    </sheetView>
  </sheetViews>
  <sheetFormatPr baseColWidth="10" defaultRowHeight="16" x14ac:dyDescent="0.2"/>
  <cols>
    <col min="1" max="1" width="10.6640625" style="1" customWidth="1"/>
    <col min="2" max="2" width="27.83203125" customWidth="1"/>
    <col min="3" max="3" width="21.1640625" customWidth="1"/>
    <col min="4" max="4" width="18.33203125" customWidth="1"/>
    <col min="5" max="5" width="20" style="1" customWidth="1"/>
    <col min="6" max="18" width="10.83203125" style="1"/>
  </cols>
  <sheetData>
    <row r="1" spans="2:17" x14ac:dyDescent="0.2">
      <c r="B1" s="1"/>
      <c r="C1" s="1"/>
      <c r="D1" s="1"/>
    </row>
    <row r="2" spans="2:17" x14ac:dyDescent="0.2">
      <c r="B2" s="1"/>
      <c r="C2" s="1"/>
      <c r="D2" s="1"/>
    </row>
    <row r="3" spans="2:17" ht="66" x14ac:dyDescent="0.25">
      <c r="B3" s="2" t="s">
        <v>0</v>
      </c>
      <c r="C3" s="3" t="s">
        <v>2</v>
      </c>
      <c r="D3" s="3" t="s">
        <v>3</v>
      </c>
      <c r="E3" s="3" t="s">
        <v>96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x14ac:dyDescent="0.2">
      <c r="B4" s="12" t="s">
        <v>70</v>
      </c>
      <c r="C4" s="11"/>
      <c r="D4" s="11"/>
      <c r="E4" s="13" t="str">
        <f>IF(ISBLANK(D4)*(ISBLANK(C4)),"",((10^((D4-94)/20))*C4)/1000)</f>
        <v/>
      </c>
    </row>
    <row r="5" spans="2:17" x14ac:dyDescent="0.2">
      <c r="B5" s="11" t="s">
        <v>61</v>
      </c>
      <c r="C5" s="11">
        <v>6</v>
      </c>
      <c r="D5" s="11">
        <v>145</v>
      </c>
      <c r="E5" s="13">
        <f>IF(ISBLANK(D5)*(ISBLANK(C5)),"",((10^((D5-94)/20))*C5)/1000)</f>
        <v>2.1288803354014538</v>
      </c>
    </row>
    <row r="6" spans="2:17" x14ac:dyDescent="0.2">
      <c r="B6" s="11" t="s">
        <v>62</v>
      </c>
      <c r="C6" s="11">
        <v>6</v>
      </c>
      <c r="D6" s="11">
        <v>140</v>
      </c>
      <c r="E6" s="13">
        <f t="shared" ref="E6:E15" si="0">IF(ISBLANK(D6)*(ISBLANK(C6)),"",((10^((D6-94)/20))*C6)/1000)</f>
        <v>1.1971573889813281</v>
      </c>
    </row>
    <row r="7" spans="2:17" x14ac:dyDescent="0.2">
      <c r="B7" s="11" t="s">
        <v>63</v>
      </c>
      <c r="C7" s="11">
        <v>3</v>
      </c>
      <c r="D7" s="11">
        <v>127</v>
      </c>
      <c r="E7" s="13">
        <f t="shared" si="0"/>
        <v>0.13400507764528896</v>
      </c>
    </row>
    <row r="8" spans="2:17" x14ac:dyDescent="0.2">
      <c r="B8" s="11" t="s">
        <v>64</v>
      </c>
      <c r="C8" s="11">
        <v>36</v>
      </c>
      <c r="D8" s="11">
        <v>140</v>
      </c>
      <c r="E8" s="13">
        <f t="shared" si="0"/>
        <v>7.1829443338879679</v>
      </c>
    </row>
    <row r="9" spans="2:17" x14ac:dyDescent="0.2">
      <c r="B9" s="11" t="s">
        <v>65</v>
      </c>
      <c r="C9" s="11">
        <v>34</v>
      </c>
      <c r="D9" s="11">
        <v>140</v>
      </c>
      <c r="E9" s="13">
        <f t="shared" si="0"/>
        <v>6.7838918708941929</v>
      </c>
    </row>
    <row r="10" spans="2:17" x14ac:dyDescent="0.2">
      <c r="B10" s="11" t="s">
        <v>66</v>
      </c>
      <c r="C10" s="11">
        <v>34</v>
      </c>
      <c r="D10" s="11">
        <v>140</v>
      </c>
      <c r="E10" s="13">
        <f t="shared" si="0"/>
        <v>6.7838918708941929</v>
      </c>
    </row>
    <row r="11" spans="2:17" x14ac:dyDescent="0.2">
      <c r="B11" s="11" t="s">
        <v>67</v>
      </c>
      <c r="C11" s="11">
        <v>34</v>
      </c>
      <c r="D11" s="11">
        <v>140</v>
      </c>
      <c r="E11" s="13">
        <f t="shared" si="0"/>
        <v>6.7838918708941929</v>
      </c>
    </row>
    <row r="12" spans="2:17" x14ac:dyDescent="0.2">
      <c r="B12" s="11" t="s">
        <v>68</v>
      </c>
      <c r="C12" s="11">
        <v>7</v>
      </c>
      <c r="D12" s="11">
        <v>110</v>
      </c>
      <c r="E12" s="13">
        <f t="shared" si="0"/>
        <v>4.416701411361354E-2</v>
      </c>
    </row>
    <row r="13" spans="2:17" x14ac:dyDescent="0.2">
      <c r="B13" s="11" t="s">
        <v>69</v>
      </c>
      <c r="C13" s="11">
        <v>6</v>
      </c>
      <c r="D13" s="11">
        <v>130</v>
      </c>
      <c r="E13" s="13">
        <f t="shared" si="0"/>
        <v>0.37857440668811621</v>
      </c>
    </row>
    <row r="14" spans="2:17" x14ac:dyDescent="0.2">
      <c r="B14" s="11" t="s">
        <v>90</v>
      </c>
      <c r="C14" s="11">
        <v>15</v>
      </c>
      <c r="D14" s="11">
        <v>122</v>
      </c>
      <c r="E14" s="13">
        <f t="shared" si="0"/>
        <v>0.37678296472643702</v>
      </c>
    </row>
    <row r="15" spans="2:17" x14ac:dyDescent="0.2">
      <c r="B15" s="11" t="s">
        <v>91</v>
      </c>
      <c r="C15" s="11">
        <v>10</v>
      </c>
      <c r="D15" s="11">
        <v>127</v>
      </c>
      <c r="E15" s="13">
        <f t="shared" si="0"/>
        <v>0.44668359215096326</v>
      </c>
    </row>
    <row r="16" spans="2:17" x14ac:dyDescent="0.2">
      <c r="B16" s="97" t="s">
        <v>100</v>
      </c>
      <c r="C16" s="11">
        <v>7</v>
      </c>
      <c r="D16" s="11">
        <v>110</v>
      </c>
      <c r="E16" s="13">
        <f t="shared" ref="E16" si="1">IF(ISBLANK(D16)*(ISBLANK(C16)),"",((10^((D16-94)/20))*C16)/1000)</f>
        <v>4.416701411361354E-2</v>
      </c>
    </row>
    <row r="17" spans="2:5" x14ac:dyDescent="0.2">
      <c r="B17" s="1"/>
      <c r="C17" s="1"/>
      <c r="D17" s="1"/>
      <c r="E17" s="14"/>
    </row>
    <row r="18" spans="2:5" x14ac:dyDescent="0.2">
      <c r="B18" s="1"/>
      <c r="C18" s="1"/>
      <c r="D18" s="1"/>
      <c r="E18" s="14"/>
    </row>
    <row r="19" spans="2:5" x14ac:dyDescent="0.2">
      <c r="B19" s="1"/>
      <c r="C19" s="1"/>
      <c r="D19" s="1"/>
      <c r="E19" s="14"/>
    </row>
    <row r="20" spans="2:5" x14ac:dyDescent="0.2">
      <c r="B20" s="1"/>
      <c r="C20" s="1"/>
      <c r="D20" s="1"/>
      <c r="E20" s="14"/>
    </row>
    <row r="21" spans="2:5" x14ac:dyDescent="0.2">
      <c r="B21" s="1"/>
      <c r="C21" s="1"/>
      <c r="D21" s="1"/>
      <c r="E21" s="14"/>
    </row>
    <row r="22" spans="2:5" x14ac:dyDescent="0.2">
      <c r="B22" s="1"/>
      <c r="C22" s="1"/>
      <c r="D22" s="1"/>
      <c r="E22" s="14"/>
    </row>
    <row r="23" spans="2:5" x14ac:dyDescent="0.2">
      <c r="B23" s="1"/>
      <c r="C23" s="1"/>
      <c r="D23" s="1"/>
      <c r="E23" s="14"/>
    </row>
    <row r="24" spans="2:5" x14ac:dyDescent="0.2">
      <c r="B24" s="1"/>
      <c r="C24" s="1"/>
      <c r="D24" s="1"/>
      <c r="E24" s="14"/>
    </row>
    <row r="25" spans="2:5" x14ac:dyDescent="0.2">
      <c r="B25" s="1"/>
      <c r="C25" s="1"/>
      <c r="D25" s="1"/>
      <c r="E25" s="14"/>
    </row>
    <row r="26" spans="2:5" x14ac:dyDescent="0.2">
      <c r="B26" s="1"/>
      <c r="C26" s="1"/>
      <c r="D26" s="1"/>
      <c r="E26" s="14"/>
    </row>
    <row r="27" spans="2:5" x14ac:dyDescent="0.2">
      <c r="B27" s="1"/>
      <c r="C27" s="1"/>
      <c r="D27" s="1"/>
      <c r="E27" s="14"/>
    </row>
    <row r="28" spans="2:5" x14ac:dyDescent="0.2">
      <c r="B28" s="1"/>
      <c r="C28" s="1"/>
      <c r="D28" s="1"/>
      <c r="E28" s="14"/>
    </row>
    <row r="29" spans="2:5" x14ac:dyDescent="0.2">
      <c r="B29" s="1"/>
      <c r="C29" s="1"/>
      <c r="D29" s="1"/>
      <c r="E29" s="14"/>
    </row>
    <row r="30" spans="2:5" x14ac:dyDescent="0.2">
      <c r="B30" s="1"/>
      <c r="C30" s="1"/>
      <c r="D30" s="1"/>
      <c r="E30" s="14"/>
    </row>
    <row r="31" spans="2:5" x14ac:dyDescent="0.2">
      <c r="B31" s="1"/>
      <c r="C31" s="1"/>
      <c r="D31" s="1"/>
      <c r="E31" s="14"/>
    </row>
    <row r="32" spans="2:5" x14ac:dyDescent="0.2">
      <c r="B32" s="1"/>
      <c r="C32" s="1"/>
      <c r="D32" s="1"/>
    </row>
    <row r="33" spans="2:4" x14ac:dyDescent="0.2">
      <c r="B33" s="1"/>
      <c r="C33" s="1"/>
      <c r="D33" s="1"/>
    </row>
    <row r="34" spans="2:4" x14ac:dyDescent="0.2">
      <c r="B34" s="1"/>
      <c r="C34" s="1"/>
      <c r="D34" s="1"/>
    </row>
    <row r="35" spans="2:4" x14ac:dyDescent="0.2">
      <c r="B35" s="1"/>
      <c r="C35" s="1"/>
      <c r="D35" s="1"/>
    </row>
    <row r="36" spans="2:4" x14ac:dyDescent="0.2">
      <c r="B36" s="1"/>
      <c r="C36" s="1"/>
      <c r="D36" s="1"/>
    </row>
    <row r="37" spans="2:4" x14ac:dyDescent="0.2">
      <c r="B37" s="1"/>
      <c r="C37" s="1"/>
      <c r="D37" s="1"/>
    </row>
    <row r="38" spans="2:4" x14ac:dyDescent="0.2">
      <c r="B38" s="1"/>
      <c r="C38" s="1"/>
      <c r="D38" s="1"/>
    </row>
    <row r="39" spans="2:4" x14ac:dyDescent="0.2">
      <c r="B39" s="1"/>
      <c r="C39" s="1"/>
      <c r="D39" s="1"/>
    </row>
    <row r="40" spans="2:4" x14ac:dyDescent="0.2">
      <c r="B40" s="1"/>
      <c r="C40" s="1"/>
      <c r="D40" s="1"/>
    </row>
    <row r="41" spans="2:4" x14ac:dyDescent="0.2">
      <c r="B41" s="1"/>
      <c r="C41" s="1"/>
      <c r="D41" s="1"/>
    </row>
    <row r="42" spans="2:4" x14ac:dyDescent="0.2">
      <c r="B42" s="1"/>
      <c r="C42" s="1"/>
      <c r="D42" s="1"/>
    </row>
    <row r="43" spans="2:4" x14ac:dyDescent="0.2">
      <c r="B43" s="1"/>
      <c r="C43" s="1"/>
      <c r="D43" s="1"/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FF436-2BBE-5645-832E-8719CA66339E}">
  <dimension ref="A1:R90"/>
  <sheetViews>
    <sheetView workbookViewId="0">
      <selection activeCell="A51" sqref="A51:XFD51"/>
    </sheetView>
  </sheetViews>
  <sheetFormatPr baseColWidth="10" defaultRowHeight="16" x14ac:dyDescent="0.2"/>
  <cols>
    <col min="1" max="1" width="10.83203125" style="1"/>
    <col min="2" max="2" width="32" customWidth="1"/>
    <col min="3" max="3" width="14.6640625" customWidth="1"/>
    <col min="4" max="4" width="15.6640625" customWidth="1"/>
    <col min="5" max="5" width="13.6640625" bestFit="1" customWidth="1"/>
    <col min="6" max="18" width="10.83203125" style="1"/>
  </cols>
  <sheetData>
    <row r="1" spans="2:8" s="1" customFormat="1" x14ac:dyDescent="0.2"/>
    <row r="2" spans="2:8" s="1" customFormat="1" x14ac:dyDescent="0.2"/>
    <row r="3" spans="2:8" ht="21" x14ac:dyDescent="0.25">
      <c r="B3" s="2" t="s">
        <v>4</v>
      </c>
      <c r="C3" s="2" t="s">
        <v>5</v>
      </c>
      <c r="D3" s="2" t="s">
        <v>6</v>
      </c>
      <c r="E3" s="2" t="s">
        <v>7</v>
      </c>
      <c r="F3" s="6"/>
      <c r="G3" s="6"/>
      <c r="H3" s="6"/>
    </row>
    <row r="4" spans="2:8" x14ac:dyDescent="0.2">
      <c r="B4" s="10" t="s">
        <v>73</v>
      </c>
      <c r="D4" s="4" t="str">
        <f>IF(ISBLANK(C4),"",(10^(C4/20)*0.775))</f>
        <v/>
      </c>
      <c r="E4" s="5" t="str">
        <f>IF(LEN(D4)=0,"",D4*1000)</f>
        <v/>
      </c>
    </row>
    <row r="5" spans="2:8" x14ac:dyDescent="0.2">
      <c r="B5" t="s">
        <v>8</v>
      </c>
      <c r="C5">
        <v>10</v>
      </c>
      <c r="D5" s="4">
        <f>IF(ISBLANK(C5),"",(10^(C5/20)*0.775))</f>
        <v>2.4507651866304943</v>
      </c>
      <c r="E5" s="5">
        <f>IF(LEN(D5)=0,"",D5*1000)</f>
        <v>2450.7651866304941</v>
      </c>
    </row>
    <row r="6" spans="2:8" x14ac:dyDescent="0.2">
      <c r="B6" t="s">
        <v>9</v>
      </c>
      <c r="C6">
        <v>19</v>
      </c>
      <c r="D6" s="4">
        <f t="shared" ref="D6:D66" si="0">IF(ISBLANK(C6),"",(10^(C6/20)*0.775))</f>
        <v>6.9071947705365302</v>
      </c>
      <c r="E6" s="5">
        <f t="shared" ref="E6:E66" si="1">IF(LEN(D6)=0,"",D6*1000)</f>
        <v>6907.1947705365301</v>
      </c>
    </row>
    <row r="7" spans="2:8" x14ac:dyDescent="0.2">
      <c r="B7" t="s">
        <v>10</v>
      </c>
      <c r="C7">
        <v>30</v>
      </c>
      <c r="D7" s="4">
        <f t="shared" si="0"/>
        <v>24.507651866304947</v>
      </c>
      <c r="E7" s="5">
        <f t="shared" si="1"/>
        <v>24507.651866304946</v>
      </c>
    </row>
    <row r="8" spans="2:8" x14ac:dyDescent="0.2">
      <c r="B8" t="s">
        <v>11</v>
      </c>
      <c r="C8">
        <v>24</v>
      </c>
      <c r="D8" s="4">
        <f t="shared" si="0"/>
        <v>12.282922241573631</v>
      </c>
      <c r="E8" s="5">
        <f t="shared" si="1"/>
        <v>12282.922241573631</v>
      </c>
    </row>
    <row r="9" spans="2:8" x14ac:dyDescent="0.2">
      <c r="B9" t="s">
        <v>12</v>
      </c>
      <c r="C9">
        <v>24</v>
      </c>
      <c r="D9" s="4">
        <f t="shared" si="0"/>
        <v>12.282922241573631</v>
      </c>
      <c r="E9" s="5">
        <f t="shared" si="1"/>
        <v>12282.922241573631</v>
      </c>
    </row>
    <row r="10" spans="2:8" x14ac:dyDescent="0.2">
      <c r="B10" t="s">
        <v>13</v>
      </c>
      <c r="C10">
        <v>16</v>
      </c>
      <c r="D10" s="4">
        <f t="shared" si="0"/>
        <v>4.8899194197214992</v>
      </c>
      <c r="E10" s="5">
        <f t="shared" si="1"/>
        <v>4889.9194197214993</v>
      </c>
    </row>
    <row r="11" spans="2:8" x14ac:dyDescent="0.2">
      <c r="B11" t="s">
        <v>14</v>
      </c>
      <c r="C11">
        <v>2</v>
      </c>
      <c r="D11" s="4">
        <f t="shared" si="0"/>
        <v>0.97566719414047964</v>
      </c>
      <c r="E11" s="5">
        <f t="shared" si="1"/>
        <v>975.66719414047964</v>
      </c>
    </row>
    <row r="12" spans="2:8" x14ac:dyDescent="0.2">
      <c r="B12" t="s">
        <v>15</v>
      </c>
      <c r="C12">
        <v>-4</v>
      </c>
      <c r="D12" s="4">
        <f t="shared" si="0"/>
        <v>0.48899194197214979</v>
      </c>
      <c r="E12" s="5">
        <f t="shared" si="1"/>
        <v>488.99194197214979</v>
      </c>
    </row>
    <row r="13" spans="2:8" x14ac:dyDescent="0.2">
      <c r="B13" t="s">
        <v>16</v>
      </c>
      <c r="C13">
        <v>2</v>
      </c>
      <c r="D13" s="4">
        <f t="shared" si="0"/>
        <v>0.97566719414047964</v>
      </c>
      <c r="E13" s="5">
        <f t="shared" si="1"/>
        <v>975.66719414047964</v>
      </c>
    </row>
    <row r="14" spans="2:8" x14ac:dyDescent="0.2">
      <c r="B14" t="s">
        <v>17</v>
      </c>
      <c r="C14">
        <v>-4</v>
      </c>
      <c r="D14" s="4">
        <f t="shared" si="0"/>
        <v>0.48899194197214979</v>
      </c>
      <c r="E14" s="5">
        <f t="shared" si="1"/>
        <v>488.99194197214979</v>
      </c>
    </row>
    <row r="15" spans="2:8" x14ac:dyDescent="0.2">
      <c r="B15" t="s">
        <v>18</v>
      </c>
      <c r="C15">
        <v>23</v>
      </c>
      <c r="D15" s="4">
        <f t="shared" si="0"/>
        <v>10.947165970826347</v>
      </c>
      <c r="E15" s="5">
        <f t="shared" si="1"/>
        <v>10947.165970826347</v>
      </c>
    </row>
    <row r="16" spans="2:8" x14ac:dyDescent="0.2">
      <c r="B16" t="s">
        <v>19</v>
      </c>
      <c r="C16">
        <v>16</v>
      </c>
      <c r="D16" s="4">
        <f t="shared" si="0"/>
        <v>4.8899194197214992</v>
      </c>
      <c r="E16" s="5">
        <f t="shared" si="1"/>
        <v>4889.9194197214993</v>
      </c>
    </row>
    <row r="17" spans="2:5" x14ac:dyDescent="0.2">
      <c r="B17" s="7" t="s">
        <v>20</v>
      </c>
      <c r="C17">
        <v>24</v>
      </c>
      <c r="D17" s="4">
        <f t="shared" si="0"/>
        <v>12.282922241573631</v>
      </c>
      <c r="E17" s="5">
        <f t="shared" si="1"/>
        <v>12282.922241573631</v>
      </c>
    </row>
    <row r="18" spans="2:5" x14ac:dyDescent="0.2">
      <c r="B18" t="s">
        <v>21</v>
      </c>
      <c r="C18">
        <v>21</v>
      </c>
      <c r="D18" s="4">
        <f t="shared" si="0"/>
        <v>8.6956430208402189</v>
      </c>
      <c r="E18" s="5">
        <f t="shared" si="1"/>
        <v>8695.643020840218</v>
      </c>
    </row>
    <row r="19" spans="2:5" x14ac:dyDescent="0.2">
      <c r="B19" t="s">
        <v>22</v>
      </c>
      <c r="C19">
        <v>24</v>
      </c>
      <c r="D19" s="4">
        <f t="shared" si="0"/>
        <v>12.282922241573631</v>
      </c>
      <c r="E19" s="5">
        <f t="shared" si="1"/>
        <v>12282.922241573631</v>
      </c>
    </row>
    <row r="20" spans="2:5" x14ac:dyDescent="0.2">
      <c r="B20" t="s">
        <v>23</v>
      </c>
      <c r="C20">
        <v>8</v>
      </c>
      <c r="D20" s="4">
        <f t="shared" si="0"/>
        <v>1.946711984419925</v>
      </c>
      <c r="E20" s="5">
        <f t="shared" si="1"/>
        <v>1946.7119844199251</v>
      </c>
    </row>
    <row r="21" spans="2:5" x14ac:dyDescent="0.2">
      <c r="B21" t="s">
        <v>24</v>
      </c>
      <c r="C21">
        <v>9</v>
      </c>
      <c r="D21" s="4">
        <f t="shared" si="0"/>
        <v>2.1842467717299519</v>
      </c>
      <c r="E21" s="5">
        <f t="shared" si="1"/>
        <v>2184.2467717299519</v>
      </c>
    </row>
    <row r="22" spans="2:5" x14ac:dyDescent="0.2">
      <c r="B22" t="s">
        <v>25</v>
      </c>
      <c r="C22">
        <v>10</v>
      </c>
      <c r="D22" s="4">
        <f t="shared" si="0"/>
        <v>2.4507651866304943</v>
      </c>
      <c r="E22" s="5">
        <f t="shared" si="1"/>
        <v>2450.7651866304941</v>
      </c>
    </row>
    <row r="23" spans="2:5" x14ac:dyDescent="0.2">
      <c r="B23" t="s">
        <v>26</v>
      </c>
      <c r="C23">
        <v>12</v>
      </c>
      <c r="D23" s="4">
        <f t="shared" si="0"/>
        <v>3.085330571789604</v>
      </c>
      <c r="E23" s="5">
        <f t="shared" si="1"/>
        <v>3085.3305717896042</v>
      </c>
    </row>
    <row r="24" spans="2:5" x14ac:dyDescent="0.2">
      <c r="B24" t="s">
        <v>27</v>
      </c>
      <c r="C24">
        <v>20</v>
      </c>
      <c r="D24" s="4">
        <f t="shared" si="0"/>
        <v>7.75</v>
      </c>
      <c r="E24" s="5">
        <f t="shared" si="1"/>
        <v>7750</v>
      </c>
    </row>
    <row r="25" spans="2:5" x14ac:dyDescent="0.2">
      <c r="B25" t="s">
        <v>28</v>
      </c>
      <c r="C25">
        <v>23.5</v>
      </c>
      <c r="D25" s="4">
        <f t="shared" si="0"/>
        <v>11.595826334731864</v>
      </c>
      <c r="E25" s="5">
        <f t="shared" si="1"/>
        <v>11595.826334731864</v>
      </c>
    </row>
    <row r="26" spans="2:5" x14ac:dyDescent="0.2">
      <c r="B26" t="s">
        <v>29</v>
      </c>
      <c r="C26">
        <v>14</v>
      </c>
      <c r="D26" s="4">
        <f t="shared" si="0"/>
        <v>3.8842010606113604</v>
      </c>
      <c r="E26" s="5">
        <f t="shared" si="1"/>
        <v>3884.2010606113604</v>
      </c>
    </row>
    <row r="27" spans="2:5" x14ac:dyDescent="0.2">
      <c r="B27" t="s">
        <v>30</v>
      </c>
      <c r="C27">
        <v>4</v>
      </c>
      <c r="D27" s="4">
        <f t="shared" si="0"/>
        <v>1.2282922241573631</v>
      </c>
      <c r="E27" s="5">
        <f t="shared" si="1"/>
        <v>1228.2922241573631</v>
      </c>
    </row>
    <row r="28" spans="2:5" x14ac:dyDescent="0.2">
      <c r="B28" t="s">
        <v>31</v>
      </c>
      <c r="C28">
        <v>8</v>
      </c>
      <c r="D28" s="4">
        <f t="shared" si="0"/>
        <v>1.946711984419925</v>
      </c>
      <c r="E28" s="5">
        <f t="shared" si="1"/>
        <v>1946.7119844199251</v>
      </c>
    </row>
    <row r="29" spans="2:5" x14ac:dyDescent="0.2">
      <c r="B29" t="s">
        <v>32</v>
      </c>
      <c r="C29">
        <v>-9</v>
      </c>
      <c r="D29" s="4">
        <f t="shared" si="0"/>
        <v>0.27498037665602093</v>
      </c>
      <c r="E29" s="5">
        <f t="shared" si="1"/>
        <v>274.98037665602095</v>
      </c>
    </row>
    <row r="30" spans="2:5" x14ac:dyDescent="0.2">
      <c r="B30" t="s">
        <v>33</v>
      </c>
      <c r="C30">
        <v>10</v>
      </c>
      <c r="D30" s="4">
        <f t="shared" si="0"/>
        <v>2.4507651866304943</v>
      </c>
      <c r="E30" s="5">
        <f t="shared" si="1"/>
        <v>2450.7651866304941</v>
      </c>
    </row>
    <row r="31" spans="2:5" x14ac:dyDescent="0.2">
      <c r="B31" t="s">
        <v>34</v>
      </c>
      <c r="C31">
        <v>10</v>
      </c>
      <c r="D31" s="4">
        <f t="shared" si="0"/>
        <v>2.4507651866304943</v>
      </c>
      <c r="E31" s="5">
        <f t="shared" si="1"/>
        <v>2450.7651866304941</v>
      </c>
    </row>
    <row r="32" spans="2:5" x14ac:dyDescent="0.2">
      <c r="B32" t="s">
        <v>35</v>
      </c>
      <c r="C32">
        <v>-3</v>
      </c>
      <c r="D32" s="4">
        <f t="shared" si="0"/>
        <v>0.54865798289770684</v>
      </c>
      <c r="E32" s="5">
        <f t="shared" si="1"/>
        <v>548.6579828977068</v>
      </c>
    </row>
    <row r="33" spans="2:5" x14ac:dyDescent="0.2">
      <c r="B33" t="s">
        <v>36</v>
      </c>
      <c r="C33">
        <v>12</v>
      </c>
      <c r="D33" s="4">
        <f t="shared" si="0"/>
        <v>3.085330571789604</v>
      </c>
      <c r="E33" s="5">
        <f t="shared" si="1"/>
        <v>3085.3305717896042</v>
      </c>
    </row>
    <row r="34" spans="2:5" x14ac:dyDescent="0.2">
      <c r="B34" t="s">
        <v>37</v>
      </c>
      <c r="C34">
        <v>21</v>
      </c>
      <c r="D34" s="4">
        <f t="shared" si="0"/>
        <v>8.6956430208402189</v>
      </c>
      <c r="E34" s="5">
        <f t="shared" si="1"/>
        <v>8695.643020840218</v>
      </c>
    </row>
    <row r="35" spans="2:5" x14ac:dyDescent="0.2">
      <c r="B35" t="s">
        <v>38</v>
      </c>
      <c r="C35">
        <v>6</v>
      </c>
      <c r="D35" s="4">
        <f t="shared" si="0"/>
        <v>1.5463282941008818</v>
      </c>
      <c r="E35" s="5">
        <f t="shared" si="1"/>
        <v>1546.3282941008817</v>
      </c>
    </row>
    <row r="36" spans="2:5" x14ac:dyDescent="0.2">
      <c r="B36" t="s">
        <v>39</v>
      </c>
      <c r="C36">
        <v>10</v>
      </c>
      <c r="D36" s="4">
        <f t="shared" si="0"/>
        <v>2.4507651866304943</v>
      </c>
      <c r="E36" s="5">
        <f t="shared" si="1"/>
        <v>2450.7651866304941</v>
      </c>
    </row>
    <row r="37" spans="2:5" x14ac:dyDescent="0.2">
      <c r="B37" t="s">
        <v>40</v>
      </c>
      <c r="C37">
        <v>19</v>
      </c>
      <c r="D37" s="4">
        <f t="shared" si="0"/>
        <v>6.9071947705365302</v>
      </c>
      <c r="E37" s="5">
        <f t="shared" si="1"/>
        <v>6907.1947705365301</v>
      </c>
    </row>
    <row r="38" spans="2:5" x14ac:dyDescent="0.2">
      <c r="B38" t="s">
        <v>41</v>
      </c>
      <c r="C38">
        <v>21</v>
      </c>
      <c r="D38" s="4">
        <f t="shared" si="0"/>
        <v>8.6956430208402189</v>
      </c>
      <c r="E38" s="5">
        <f t="shared" si="1"/>
        <v>8695.643020840218</v>
      </c>
    </row>
    <row r="39" spans="2:5" x14ac:dyDescent="0.2">
      <c r="B39" t="s">
        <v>42</v>
      </c>
      <c r="C39">
        <v>19</v>
      </c>
      <c r="D39" s="4">
        <f t="shared" si="0"/>
        <v>6.9071947705365302</v>
      </c>
      <c r="E39" s="5">
        <f t="shared" si="1"/>
        <v>6907.1947705365301</v>
      </c>
    </row>
    <row r="40" spans="2:5" x14ac:dyDescent="0.2">
      <c r="B40" t="s">
        <v>43</v>
      </c>
      <c r="C40" s="8">
        <v>10</v>
      </c>
      <c r="D40" s="4">
        <f t="shared" si="0"/>
        <v>2.4507651866304943</v>
      </c>
      <c r="E40" s="5">
        <f t="shared" si="1"/>
        <v>2450.7651866304941</v>
      </c>
    </row>
    <row r="41" spans="2:5" x14ac:dyDescent="0.2">
      <c r="B41" t="s">
        <v>44</v>
      </c>
      <c r="C41">
        <v>16</v>
      </c>
      <c r="D41" s="4">
        <f t="shared" si="0"/>
        <v>4.8899194197214992</v>
      </c>
      <c r="E41" s="5">
        <f t="shared" si="1"/>
        <v>4889.9194197214993</v>
      </c>
    </row>
    <row r="42" spans="2:5" x14ac:dyDescent="0.2">
      <c r="B42" t="s">
        <v>45</v>
      </c>
      <c r="C42">
        <v>-6</v>
      </c>
      <c r="D42" s="4">
        <f t="shared" si="0"/>
        <v>0.38842010606113603</v>
      </c>
      <c r="E42" s="5">
        <f t="shared" si="1"/>
        <v>388.42010606113604</v>
      </c>
    </row>
    <row r="43" spans="2:5" x14ac:dyDescent="0.2">
      <c r="B43" t="s">
        <v>46</v>
      </c>
      <c r="C43">
        <v>14</v>
      </c>
      <c r="D43" s="4">
        <f t="shared" si="0"/>
        <v>3.8842010606113604</v>
      </c>
      <c r="E43" s="5">
        <f t="shared" si="1"/>
        <v>3884.2010606113604</v>
      </c>
    </row>
    <row r="44" spans="2:5" x14ac:dyDescent="0.2">
      <c r="B44" t="s">
        <v>47</v>
      </c>
      <c r="C44">
        <v>-10</v>
      </c>
      <c r="D44" s="4">
        <f t="shared" si="0"/>
        <v>0.24507651866304941</v>
      </c>
      <c r="E44" s="5">
        <f t="shared" si="1"/>
        <v>245.07651866304943</v>
      </c>
    </row>
    <row r="45" spans="2:5" x14ac:dyDescent="0.2">
      <c r="B45" t="s">
        <v>48</v>
      </c>
      <c r="C45">
        <v>24</v>
      </c>
      <c r="D45" s="4">
        <f t="shared" si="0"/>
        <v>12.282922241573631</v>
      </c>
      <c r="E45" s="5">
        <f t="shared" si="1"/>
        <v>12282.922241573631</v>
      </c>
    </row>
    <row r="46" spans="2:5" x14ac:dyDescent="0.2">
      <c r="B46" t="s">
        <v>49</v>
      </c>
      <c r="C46">
        <v>6</v>
      </c>
      <c r="D46" s="4">
        <f t="shared" si="0"/>
        <v>1.5463282941008818</v>
      </c>
      <c r="E46" s="5">
        <f t="shared" si="1"/>
        <v>1546.3282941008817</v>
      </c>
    </row>
    <row r="47" spans="2:5" x14ac:dyDescent="0.2">
      <c r="B47" t="s">
        <v>50</v>
      </c>
      <c r="C47">
        <v>6</v>
      </c>
      <c r="D47" s="4">
        <f t="shared" si="0"/>
        <v>1.5463282941008818</v>
      </c>
      <c r="E47" s="5">
        <f t="shared" si="1"/>
        <v>1546.3282941008817</v>
      </c>
    </row>
    <row r="48" spans="2:5" x14ac:dyDescent="0.2">
      <c r="B48" t="s">
        <v>51</v>
      </c>
      <c r="C48">
        <v>23</v>
      </c>
      <c r="D48" s="4">
        <f t="shared" si="0"/>
        <v>10.947165970826347</v>
      </c>
      <c r="E48" s="5">
        <f t="shared" si="1"/>
        <v>10947.165970826347</v>
      </c>
    </row>
    <row r="49" spans="2:5" x14ac:dyDescent="0.2">
      <c r="B49" t="s">
        <v>52</v>
      </c>
      <c r="C49">
        <v>5.2</v>
      </c>
      <c r="D49" s="4">
        <f t="shared" si="0"/>
        <v>1.4102681654227374</v>
      </c>
      <c r="E49" s="5">
        <f t="shared" si="1"/>
        <v>1410.2681654227374</v>
      </c>
    </row>
    <row r="50" spans="2:5" x14ac:dyDescent="0.2">
      <c r="B50" t="s">
        <v>53</v>
      </c>
      <c r="C50">
        <v>5</v>
      </c>
      <c r="D50" s="4">
        <f t="shared" si="0"/>
        <v>1.3781665427801653</v>
      </c>
      <c r="E50" s="5">
        <f t="shared" si="1"/>
        <v>1378.1665427801652</v>
      </c>
    </row>
    <row r="51" spans="2:5" x14ac:dyDescent="0.2">
      <c r="B51" t="s">
        <v>54</v>
      </c>
      <c r="C51">
        <v>30</v>
      </c>
      <c r="D51" s="4">
        <f t="shared" si="0"/>
        <v>24.507651866304947</v>
      </c>
      <c r="E51" s="5">
        <f t="shared" si="1"/>
        <v>24507.651866304946</v>
      </c>
    </row>
    <row r="52" spans="2:5" x14ac:dyDescent="0.2">
      <c r="B52" t="s">
        <v>55</v>
      </c>
      <c r="C52">
        <v>30</v>
      </c>
      <c r="D52" s="4">
        <f t="shared" si="0"/>
        <v>24.507651866304947</v>
      </c>
      <c r="E52" s="5">
        <f t="shared" si="1"/>
        <v>24507.651866304946</v>
      </c>
    </row>
    <row r="53" spans="2:5" x14ac:dyDescent="0.2">
      <c r="B53" t="s">
        <v>56</v>
      </c>
      <c r="C53">
        <v>-42</v>
      </c>
      <c r="D53" s="4">
        <f t="shared" si="0"/>
        <v>6.1560438191131791E-3</v>
      </c>
      <c r="E53" s="5">
        <f t="shared" si="1"/>
        <v>6.1560438191131794</v>
      </c>
    </row>
    <row r="54" spans="2:5" x14ac:dyDescent="0.2">
      <c r="B54" t="s">
        <v>57</v>
      </c>
      <c r="C54">
        <v>30</v>
      </c>
      <c r="D54" s="4">
        <f t="shared" si="0"/>
        <v>24.507651866304947</v>
      </c>
      <c r="E54" s="5">
        <f t="shared" si="1"/>
        <v>24507.651866304946</v>
      </c>
    </row>
    <row r="55" spans="2:5" x14ac:dyDescent="0.2">
      <c r="B55" t="s">
        <v>58</v>
      </c>
      <c r="C55">
        <v>4</v>
      </c>
      <c r="D55" s="4">
        <f t="shared" si="0"/>
        <v>1.2282922241573631</v>
      </c>
      <c r="E55" s="5">
        <f t="shared" si="1"/>
        <v>1228.2922241573631</v>
      </c>
    </row>
    <row r="56" spans="2:5" x14ac:dyDescent="0.2">
      <c r="B56" t="s">
        <v>59</v>
      </c>
      <c r="C56">
        <v>0</v>
      </c>
      <c r="D56" s="4">
        <f t="shared" si="0"/>
        <v>0.77500000000000002</v>
      </c>
      <c r="E56" s="5">
        <f t="shared" si="1"/>
        <v>775</v>
      </c>
    </row>
    <row r="57" spans="2:5" x14ac:dyDescent="0.2">
      <c r="B57" t="s">
        <v>60</v>
      </c>
      <c r="C57">
        <v>2</v>
      </c>
      <c r="D57" s="4">
        <f t="shared" si="0"/>
        <v>0.97566719414047964</v>
      </c>
      <c r="E57" s="5">
        <f t="shared" si="1"/>
        <v>975.66719414047964</v>
      </c>
    </row>
    <row r="58" spans="2:5" x14ac:dyDescent="0.2">
      <c r="D58" s="4" t="str">
        <f t="shared" si="0"/>
        <v/>
      </c>
      <c r="E58" s="5" t="str">
        <f t="shared" si="1"/>
        <v/>
      </c>
    </row>
    <row r="59" spans="2:5" x14ac:dyDescent="0.2">
      <c r="D59" s="4" t="str">
        <f t="shared" si="0"/>
        <v/>
      </c>
      <c r="E59" s="5" t="str">
        <f t="shared" si="1"/>
        <v/>
      </c>
    </row>
    <row r="60" spans="2:5" x14ac:dyDescent="0.2">
      <c r="D60" s="4" t="str">
        <f t="shared" si="0"/>
        <v/>
      </c>
      <c r="E60" s="5" t="str">
        <f t="shared" si="1"/>
        <v/>
      </c>
    </row>
    <row r="61" spans="2:5" x14ac:dyDescent="0.2">
      <c r="D61" s="4" t="str">
        <f t="shared" si="0"/>
        <v/>
      </c>
      <c r="E61" s="5" t="str">
        <f t="shared" si="1"/>
        <v/>
      </c>
    </row>
    <row r="62" spans="2:5" x14ac:dyDescent="0.2">
      <c r="D62" s="4" t="str">
        <f t="shared" si="0"/>
        <v/>
      </c>
      <c r="E62" s="5" t="str">
        <f t="shared" si="1"/>
        <v/>
      </c>
    </row>
    <row r="63" spans="2:5" x14ac:dyDescent="0.2">
      <c r="D63" s="4" t="str">
        <f t="shared" si="0"/>
        <v/>
      </c>
      <c r="E63" s="5" t="str">
        <f t="shared" si="1"/>
        <v/>
      </c>
    </row>
    <row r="64" spans="2:5" x14ac:dyDescent="0.2">
      <c r="D64" s="4" t="str">
        <f t="shared" si="0"/>
        <v/>
      </c>
      <c r="E64" s="5" t="str">
        <f t="shared" si="1"/>
        <v/>
      </c>
    </row>
    <row r="65" spans="4:5" x14ac:dyDescent="0.2">
      <c r="D65" s="4" t="str">
        <f t="shared" si="0"/>
        <v/>
      </c>
      <c r="E65" s="5" t="str">
        <f t="shared" si="1"/>
        <v/>
      </c>
    </row>
    <row r="66" spans="4:5" x14ac:dyDescent="0.2">
      <c r="D66" s="4" t="str">
        <f t="shared" si="0"/>
        <v/>
      </c>
      <c r="E66" s="5" t="str">
        <f t="shared" si="1"/>
        <v/>
      </c>
    </row>
    <row r="67" spans="4:5" x14ac:dyDescent="0.2">
      <c r="D67" s="4" t="str">
        <f t="shared" ref="D67:D90" si="2">IF(ISBLANK(C67),"",(10^(C67/20)*0.775))</f>
        <v/>
      </c>
      <c r="E67" s="5" t="str">
        <f t="shared" ref="E67:E88" si="3">IF(LEN(D67)=0,"",D67*1000)</f>
        <v/>
      </c>
    </row>
    <row r="68" spans="4:5" x14ac:dyDescent="0.2">
      <c r="D68" s="4" t="str">
        <f t="shared" si="2"/>
        <v/>
      </c>
      <c r="E68" s="5" t="str">
        <f t="shared" si="3"/>
        <v/>
      </c>
    </row>
    <row r="69" spans="4:5" x14ac:dyDescent="0.2">
      <c r="D69" s="4" t="str">
        <f t="shared" si="2"/>
        <v/>
      </c>
      <c r="E69" s="5" t="str">
        <f t="shared" si="3"/>
        <v/>
      </c>
    </row>
    <row r="70" spans="4:5" x14ac:dyDescent="0.2">
      <c r="D70" s="4" t="str">
        <f t="shared" si="2"/>
        <v/>
      </c>
      <c r="E70" s="5" t="str">
        <f t="shared" si="3"/>
        <v/>
      </c>
    </row>
    <row r="71" spans="4:5" x14ac:dyDescent="0.2">
      <c r="D71" s="4" t="str">
        <f t="shared" si="2"/>
        <v/>
      </c>
      <c r="E71" s="5" t="str">
        <f t="shared" si="3"/>
        <v/>
      </c>
    </row>
    <row r="72" spans="4:5" x14ac:dyDescent="0.2">
      <c r="D72" s="4" t="str">
        <f t="shared" si="2"/>
        <v/>
      </c>
      <c r="E72" s="5" t="str">
        <f t="shared" si="3"/>
        <v/>
      </c>
    </row>
    <row r="73" spans="4:5" x14ac:dyDescent="0.2">
      <c r="D73" s="4" t="str">
        <f t="shared" si="2"/>
        <v/>
      </c>
      <c r="E73" s="5" t="str">
        <f t="shared" si="3"/>
        <v/>
      </c>
    </row>
    <row r="74" spans="4:5" x14ac:dyDescent="0.2">
      <c r="D74" s="4" t="str">
        <f t="shared" si="2"/>
        <v/>
      </c>
      <c r="E74" s="5" t="str">
        <f t="shared" si="3"/>
        <v/>
      </c>
    </row>
    <row r="75" spans="4:5" x14ac:dyDescent="0.2">
      <c r="D75" s="4" t="str">
        <f t="shared" si="2"/>
        <v/>
      </c>
      <c r="E75" s="5" t="str">
        <f t="shared" si="3"/>
        <v/>
      </c>
    </row>
    <row r="76" spans="4:5" x14ac:dyDescent="0.2">
      <c r="D76" s="4" t="str">
        <f t="shared" si="2"/>
        <v/>
      </c>
      <c r="E76" s="5" t="str">
        <f t="shared" si="3"/>
        <v/>
      </c>
    </row>
    <row r="77" spans="4:5" x14ac:dyDescent="0.2">
      <c r="D77" s="4" t="str">
        <f t="shared" si="2"/>
        <v/>
      </c>
      <c r="E77" s="5" t="str">
        <f t="shared" si="3"/>
        <v/>
      </c>
    </row>
    <row r="78" spans="4:5" x14ac:dyDescent="0.2">
      <c r="D78" s="4" t="str">
        <f t="shared" si="2"/>
        <v/>
      </c>
      <c r="E78" s="5" t="str">
        <f t="shared" si="3"/>
        <v/>
      </c>
    </row>
    <row r="79" spans="4:5" x14ac:dyDescent="0.2">
      <c r="D79" s="4" t="str">
        <f t="shared" si="2"/>
        <v/>
      </c>
      <c r="E79" s="5" t="str">
        <f t="shared" si="3"/>
        <v/>
      </c>
    </row>
    <row r="80" spans="4:5" x14ac:dyDescent="0.2">
      <c r="D80" s="4" t="str">
        <f t="shared" si="2"/>
        <v/>
      </c>
      <c r="E80" s="5" t="str">
        <f t="shared" si="3"/>
        <v/>
      </c>
    </row>
    <row r="81" spans="4:5" x14ac:dyDescent="0.2">
      <c r="D81" s="4" t="str">
        <f t="shared" si="2"/>
        <v/>
      </c>
      <c r="E81" s="5" t="str">
        <f t="shared" si="3"/>
        <v/>
      </c>
    </row>
    <row r="82" spans="4:5" x14ac:dyDescent="0.2">
      <c r="D82" s="4" t="str">
        <f t="shared" si="2"/>
        <v/>
      </c>
      <c r="E82" s="5" t="str">
        <f t="shared" si="3"/>
        <v/>
      </c>
    </row>
    <row r="83" spans="4:5" x14ac:dyDescent="0.2">
      <c r="D83" s="4" t="str">
        <f t="shared" si="2"/>
        <v/>
      </c>
      <c r="E83" s="5" t="str">
        <f t="shared" si="3"/>
        <v/>
      </c>
    </row>
    <row r="84" spans="4:5" x14ac:dyDescent="0.2">
      <c r="D84" s="4" t="str">
        <f t="shared" si="2"/>
        <v/>
      </c>
      <c r="E84" s="5" t="str">
        <f t="shared" si="3"/>
        <v/>
      </c>
    </row>
    <row r="85" spans="4:5" x14ac:dyDescent="0.2">
      <c r="D85" s="4" t="str">
        <f t="shared" si="2"/>
        <v/>
      </c>
      <c r="E85" s="5" t="str">
        <f t="shared" si="3"/>
        <v/>
      </c>
    </row>
    <row r="86" spans="4:5" x14ac:dyDescent="0.2">
      <c r="D86" s="4" t="str">
        <f t="shared" si="2"/>
        <v/>
      </c>
      <c r="E86" s="5" t="str">
        <f t="shared" si="3"/>
        <v/>
      </c>
    </row>
    <row r="87" spans="4:5" x14ac:dyDescent="0.2">
      <c r="D87" s="4" t="str">
        <f t="shared" si="2"/>
        <v/>
      </c>
      <c r="E87" s="5" t="str">
        <f t="shared" si="3"/>
        <v/>
      </c>
    </row>
    <row r="88" spans="4:5" x14ac:dyDescent="0.2">
      <c r="D88" s="4" t="str">
        <f t="shared" si="2"/>
        <v/>
      </c>
      <c r="E88" s="5" t="str">
        <f t="shared" si="3"/>
        <v/>
      </c>
    </row>
    <row r="89" spans="4:5" x14ac:dyDescent="0.2">
      <c r="D89" s="4" t="str">
        <f t="shared" si="2"/>
        <v/>
      </c>
    </row>
    <row r="90" spans="4:5" x14ac:dyDescent="0.2">
      <c r="D90" s="4" t="str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9559-EDBF-0141-9D80-ED3B2908B8A4}">
  <dimension ref="A1:XFC76"/>
  <sheetViews>
    <sheetView tabSelected="1" workbookViewId="0">
      <selection activeCell="F4" sqref="F4:H4"/>
    </sheetView>
  </sheetViews>
  <sheetFormatPr baseColWidth="10" defaultColWidth="0" defaultRowHeight="16" zeroHeight="1" x14ac:dyDescent="0.2"/>
  <cols>
    <col min="1" max="1" width="10.83203125" style="40" customWidth="1"/>
    <col min="2" max="2" width="17.33203125" style="15" customWidth="1"/>
    <col min="3" max="3" width="32.6640625" style="15" customWidth="1"/>
    <col min="4" max="4" width="12" style="15" customWidth="1"/>
    <col min="5" max="5" width="10.83203125" style="15" customWidth="1"/>
    <col min="6" max="6" width="23.1640625" style="15" customWidth="1"/>
    <col min="7" max="7" width="24.33203125" style="15" customWidth="1"/>
    <col min="8" max="8" width="11.5" style="15" customWidth="1"/>
    <col min="9" max="9" width="10.83203125" style="15" customWidth="1"/>
    <col min="10" max="10" width="20.6640625" style="15" customWidth="1"/>
    <col min="11" max="14" width="10.83203125" style="15" customWidth="1"/>
    <col min="15" max="16379" width="10.83203125" style="17" hidden="1" customWidth="1"/>
    <col min="16380" max="16380" width="8.83203125" style="17" hidden="1" customWidth="1"/>
    <col min="16381" max="16381" width="14.83203125" style="17" hidden="1" customWidth="1"/>
    <col min="16382" max="16382" width="19.33203125" style="17" hidden="1" customWidth="1"/>
    <col min="16383" max="16383" width="47.6640625" style="17" hidden="1" customWidth="1"/>
    <col min="16384" max="16384" width="27.5" style="17" hidden="1" customWidth="1"/>
  </cols>
  <sheetData>
    <row r="1" spans="1:14" s="15" customFormat="1" x14ac:dyDescent="0.2">
      <c r="A1" s="38"/>
      <c r="B1" s="39"/>
      <c r="C1" s="39"/>
      <c r="D1" s="39"/>
      <c r="E1" s="39"/>
      <c r="F1" s="39"/>
      <c r="G1" s="39"/>
      <c r="H1" s="39"/>
      <c r="I1" s="39"/>
    </row>
    <row r="2" spans="1:14" s="15" customFormat="1" ht="17" thickBot="1" x14ac:dyDescent="0.25">
      <c r="A2" s="40"/>
    </row>
    <row r="3" spans="1:14" s="18" customFormat="1" ht="24" x14ac:dyDescent="0.3">
      <c r="A3" s="41"/>
      <c r="B3" s="56" t="s">
        <v>71</v>
      </c>
      <c r="C3" s="57"/>
      <c r="D3" s="58"/>
      <c r="E3" s="16"/>
      <c r="F3" s="59" t="s">
        <v>72</v>
      </c>
      <c r="G3" s="60"/>
      <c r="H3" s="61"/>
      <c r="I3" s="42"/>
      <c r="J3" s="16"/>
      <c r="K3" s="16"/>
      <c r="L3" s="16"/>
      <c r="M3" s="16"/>
      <c r="N3" s="16"/>
    </row>
    <row r="4" spans="1:14" s="20" customFormat="1" ht="25" customHeight="1" thickBot="1" x14ac:dyDescent="0.3">
      <c r="A4" s="43"/>
      <c r="B4" s="62" t="s">
        <v>70</v>
      </c>
      <c r="C4" s="63"/>
      <c r="D4" s="64"/>
      <c r="E4" s="19"/>
      <c r="F4" s="62" t="s">
        <v>73</v>
      </c>
      <c r="G4" s="63"/>
      <c r="H4" s="64"/>
      <c r="I4" s="19"/>
      <c r="J4" s="19"/>
      <c r="K4" s="19"/>
      <c r="L4" s="19"/>
      <c r="M4" s="19"/>
      <c r="N4" s="19"/>
    </row>
    <row r="5" spans="1:14" ht="17" thickBot="1" x14ac:dyDescent="0.25">
      <c r="A5" s="44"/>
      <c r="B5" s="1"/>
      <c r="C5" s="1"/>
      <c r="D5" s="1"/>
      <c r="E5" s="1"/>
      <c r="F5" s="1"/>
      <c r="G5" s="1"/>
      <c r="H5" s="1"/>
      <c r="I5" s="1"/>
    </row>
    <row r="6" spans="1:14" ht="26" customHeight="1" thickBot="1" x14ac:dyDescent="0.25">
      <c r="A6" s="44"/>
      <c r="B6" s="65" t="s">
        <v>74</v>
      </c>
      <c r="C6" s="66"/>
      <c r="D6" s="67"/>
      <c r="E6" s="1"/>
      <c r="F6" s="65" t="s">
        <v>75</v>
      </c>
      <c r="G6" s="66"/>
      <c r="H6" s="67"/>
      <c r="I6" s="1"/>
    </row>
    <row r="7" spans="1:14" ht="19" customHeight="1" thickTop="1" x14ac:dyDescent="0.2">
      <c r="A7" s="44"/>
      <c r="B7" s="22" t="s">
        <v>76</v>
      </c>
      <c r="C7" s="11" t="str">
        <f>IF(ISBLANK(VLOOKUP(B4,Microphones!B4:E18,2,FALSE)),"",(VLOOKUP(B4,Microphones!B4:E18,2,FALSE)))</f>
        <v/>
      </c>
      <c r="D7" s="23" t="s">
        <v>79</v>
      </c>
      <c r="E7" s="1"/>
      <c r="F7" s="28" t="s">
        <v>77</v>
      </c>
      <c r="G7" s="11" t="str">
        <f>IF(ISBLANK(VLOOKUP(F4,Interfaces!B4:E157,2,FALSE)),"",(VLOOKUP(F4,Interfaces!B4:E157,2,FALSE)))</f>
        <v/>
      </c>
      <c r="H7" s="23" t="s">
        <v>78</v>
      </c>
      <c r="I7" s="1"/>
      <c r="J7" s="69"/>
    </row>
    <row r="8" spans="1:14" ht="19" customHeight="1" thickBot="1" x14ac:dyDescent="0.25">
      <c r="A8" s="44"/>
      <c r="B8" s="22" t="s">
        <v>1</v>
      </c>
      <c r="C8" s="11" t="str">
        <f>IF(ISBLANK(VLOOKUP(B4,Microphones!B4:E15,3,FALSE)),"",VLOOKUP(B4,Microphones!B4:E15,3,FALSE))</f>
        <v/>
      </c>
      <c r="D8" s="23" t="s">
        <v>80</v>
      </c>
      <c r="E8" s="1"/>
      <c r="F8" s="29" t="s">
        <v>77</v>
      </c>
      <c r="G8" s="30" t="str">
        <f>IF(ISBLANK(VLOOKUP(F4,Interfaces!B4:E102,3,FALSE)),"",((VLOOKUP(F4,Interfaces!B4:E102,3,FALSE))))</f>
        <v/>
      </c>
      <c r="H8" s="31" t="s">
        <v>83</v>
      </c>
      <c r="I8" s="1"/>
      <c r="J8" s="69"/>
    </row>
    <row r="9" spans="1:14" ht="19" customHeight="1" x14ac:dyDescent="0.2">
      <c r="A9" s="44"/>
      <c r="B9" s="22" t="s">
        <v>81</v>
      </c>
      <c r="C9" s="13" t="str">
        <f>IF(ISBLANK(VLOOKUP(B4,Microphones!B4:E18,4,FALSE)),"",(VLOOKUP(B4,Microphones!B4:E18,4,FALSE)))</f>
        <v/>
      </c>
      <c r="D9" s="24" t="s">
        <v>83</v>
      </c>
      <c r="E9" s="45"/>
      <c r="F9" s="45"/>
      <c r="G9" s="1"/>
      <c r="H9" s="1"/>
      <c r="I9" s="1"/>
      <c r="J9" s="69"/>
    </row>
    <row r="10" spans="1:14" ht="19" customHeight="1" thickBot="1" x14ac:dyDescent="0.25">
      <c r="A10" s="44"/>
      <c r="B10" s="25" t="s">
        <v>82</v>
      </c>
      <c r="C10" s="26" t="str">
        <f>IF(LEN(C9)=0,"",20*(LOG10(C9/0.775)))</f>
        <v/>
      </c>
      <c r="D10" s="27" t="s">
        <v>78</v>
      </c>
      <c r="E10" s="45"/>
      <c r="F10" s="45"/>
      <c r="G10" s="46"/>
      <c r="H10" s="46"/>
      <c r="I10" s="1"/>
      <c r="J10" s="69"/>
    </row>
    <row r="11" spans="1:14" ht="18" customHeight="1" thickBot="1" x14ac:dyDescent="0.35">
      <c r="A11" s="44"/>
      <c r="B11" s="1"/>
      <c r="C11" s="47"/>
      <c r="D11" s="48"/>
      <c r="E11" s="48"/>
      <c r="F11" s="48"/>
      <c r="G11" s="48"/>
      <c r="H11" s="1"/>
      <c r="I11" s="1"/>
      <c r="J11" s="69"/>
    </row>
    <row r="12" spans="1:14" ht="19" hidden="1" customHeight="1" x14ac:dyDescent="0.25">
      <c r="A12" s="44"/>
      <c r="B12" s="1"/>
      <c r="C12" s="1"/>
      <c r="D12" s="45"/>
      <c r="E12" s="45"/>
      <c r="F12" s="45"/>
      <c r="G12" s="1"/>
      <c r="H12" s="1"/>
      <c r="I12" s="1"/>
      <c r="J12" s="69"/>
    </row>
    <row r="13" spans="1:14" ht="34" customHeight="1" x14ac:dyDescent="0.35">
      <c r="A13" s="44"/>
      <c r="B13" s="1"/>
      <c r="C13" s="91" t="s">
        <v>89</v>
      </c>
      <c r="D13" s="92"/>
      <c r="E13" s="92"/>
      <c r="F13" s="92"/>
      <c r="G13" s="92"/>
      <c r="H13" s="93"/>
      <c r="I13" s="1"/>
      <c r="J13" s="69"/>
    </row>
    <row r="14" spans="1:14" s="18" customFormat="1" ht="45" customHeight="1" thickBot="1" x14ac:dyDescent="0.3">
      <c r="A14" s="49"/>
      <c r="B14" s="6"/>
      <c r="C14" s="35" t="s">
        <v>84</v>
      </c>
      <c r="D14" s="33" t="str">
        <f>IF(ISERROR(G7-C10),"",G7-C10)</f>
        <v/>
      </c>
      <c r="E14" s="36" t="s">
        <v>98</v>
      </c>
      <c r="F14" s="37" t="s">
        <v>85</v>
      </c>
      <c r="G14" s="34" t="str">
        <f>IF((D14=""),"",(IF((D14&gt;0),C8,C8+D14)))</f>
        <v/>
      </c>
      <c r="H14" s="21" t="s">
        <v>80</v>
      </c>
      <c r="I14" s="6"/>
      <c r="J14" s="69"/>
      <c r="K14" s="16"/>
      <c r="L14" s="16"/>
      <c r="M14" s="16"/>
      <c r="N14" s="16"/>
    </row>
    <row r="15" spans="1:14" ht="32" customHeight="1" x14ac:dyDescent="0.2">
      <c r="A15" s="44"/>
      <c r="B15" s="1"/>
      <c r="C15" s="1"/>
      <c r="D15" s="50"/>
      <c r="E15" s="1"/>
      <c r="F15" s="51"/>
      <c r="G15" s="52"/>
      <c r="H15" s="53"/>
      <c r="I15" s="1"/>
    </row>
    <row r="16" spans="1:14" x14ac:dyDescent="0.2">
      <c r="A16" s="44"/>
      <c r="B16" s="1"/>
      <c r="C16" s="54"/>
      <c r="D16" s="1"/>
      <c r="E16" s="1"/>
      <c r="F16" s="1"/>
      <c r="G16" s="1"/>
      <c r="H16" s="53"/>
      <c r="I16" s="1"/>
    </row>
    <row r="17" spans="1:14" ht="17" customHeight="1" thickBot="1" x14ac:dyDescent="0.45">
      <c r="A17" s="44"/>
      <c r="B17" s="1"/>
      <c r="C17" s="32"/>
      <c r="D17" s="32"/>
      <c r="E17" s="32"/>
      <c r="F17" s="32"/>
      <c r="G17" s="32"/>
      <c r="H17" s="32"/>
      <c r="I17" s="1"/>
    </row>
    <row r="18" spans="1:14" ht="35" thickBot="1" x14ac:dyDescent="0.45">
      <c r="A18" s="44"/>
      <c r="B18" s="1"/>
      <c r="C18" s="94" t="s">
        <v>86</v>
      </c>
      <c r="D18" s="95"/>
      <c r="E18" s="95"/>
      <c r="F18" s="95"/>
      <c r="G18" s="95"/>
      <c r="H18" s="96"/>
      <c r="I18" s="1"/>
    </row>
    <row r="19" spans="1:14" ht="50" customHeight="1" x14ac:dyDescent="0.2">
      <c r="A19" s="44"/>
      <c r="B19" s="1"/>
      <c r="C19" s="85" t="s">
        <v>87</v>
      </c>
      <c r="D19" s="86"/>
      <c r="E19" s="83" t="str">
        <f>IF(D14="","Please Select your Microphone and Interface",IF(G14&gt;135,"This system should not have problems measuring concert levels. Happy Measuring!","This system is not recommended for use at concert levels"))</f>
        <v>Please Select your Microphone and Interface</v>
      </c>
      <c r="F19" s="83"/>
      <c r="G19" s="83"/>
      <c r="H19" s="84"/>
      <c r="I19" s="1"/>
      <c r="J19" s="70" t="s">
        <v>99</v>
      </c>
      <c r="K19" s="70"/>
      <c r="L19" s="70"/>
      <c r="M19" s="70"/>
    </row>
    <row r="20" spans="1:14" ht="36" customHeight="1" thickBot="1" x14ac:dyDescent="0.3">
      <c r="A20" s="44"/>
      <c r="B20" s="1"/>
      <c r="C20" s="87" t="s">
        <v>88</v>
      </c>
      <c r="D20" s="88"/>
      <c r="E20" s="89" t="str">
        <f>IF(D14="","Please Select your Microphone and Interface",(IF(D14&gt;0,"This Microphone will not clip this Interface"," This Microphone could clip this Interface")))</f>
        <v>Please Select your Microphone and Interface</v>
      </c>
      <c r="F20" s="89"/>
      <c r="G20" s="89"/>
      <c r="H20" s="90"/>
      <c r="I20" s="1"/>
      <c r="J20" s="70"/>
      <c r="K20" s="70"/>
      <c r="L20" s="70"/>
      <c r="M20" s="70"/>
      <c r="N20" s="55"/>
    </row>
    <row r="21" spans="1:14" x14ac:dyDescent="0.2">
      <c r="A21" s="44"/>
      <c r="B21" s="1"/>
      <c r="C21" s="1"/>
      <c r="D21" s="1"/>
      <c r="E21" s="1"/>
      <c r="F21" s="1"/>
      <c r="G21" s="1"/>
      <c r="H21" s="1"/>
      <c r="I21" s="1"/>
      <c r="J21" s="69"/>
      <c r="K21" s="69"/>
      <c r="L21" s="69"/>
      <c r="M21" s="69"/>
    </row>
    <row r="22" spans="1:14" ht="17" customHeight="1" thickBot="1" x14ac:dyDescent="0.25"/>
    <row r="23" spans="1:14" ht="26" customHeight="1" thickBot="1" x14ac:dyDescent="0.3">
      <c r="C23" s="77" t="s">
        <v>93</v>
      </c>
      <c r="D23" s="78"/>
      <c r="E23" s="78"/>
      <c r="F23" s="78"/>
      <c r="G23" s="78"/>
      <c r="H23" s="79"/>
    </row>
    <row r="24" spans="1:14" ht="28" customHeight="1" x14ac:dyDescent="0.2">
      <c r="C24" s="80" t="s">
        <v>92</v>
      </c>
      <c r="D24" s="81"/>
      <c r="E24" s="81"/>
      <c r="F24" s="81"/>
      <c r="G24" s="81"/>
      <c r="H24" s="82"/>
    </row>
    <row r="25" spans="1:14" ht="28" customHeight="1" x14ac:dyDescent="0.2">
      <c r="C25" s="80" t="s">
        <v>94</v>
      </c>
      <c r="D25" s="81"/>
      <c r="E25" s="81"/>
      <c r="F25" s="81"/>
      <c r="G25" s="81"/>
      <c r="H25" s="82"/>
    </row>
    <row r="26" spans="1:14" ht="28" customHeight="1" x14ac:dyDescent="0.2">
      <c r="C26" s="71" t="s">
        <v>95</v>
      </c>
      <c r="D26" s="72"/>
      <c r="E26" s="72"/>
      <c r="F26" s="72"/>
      <c r="G26" s="72"/>
      <c r="H26" s="73"/>
    </row>
    <row r="27" spans="1:14" ht="28" customHeight="1" x14ac:dyDescent="0.2">
      <c r="C27" s="71"/>
      <c r="D27" s="72"/>
      <c r="E27" s="72"/>
      <c r="F27" s="72"/>
      <c r="G27" s="72"/>
      <c r="H27" s="73"/>
    </row>
    <row r="28" spans="1:14" ht="28" customHeight="1" x14ac:dyDescent="0.2">
      <c r="C28" s="71"/>
      <c r="D28" s="72"/>
      <c r="E28" s="72"/>
      <c r="F28" s="72"/>
      <c r="G28" s="72"/>
      <c r="H28" s="73"/>
    </row>
    <row r="29" spans="1:14" ht="23" customHeight="1" x14ac:dyDescent="0.2">
      <c r="C29" s="71" t="s">
        <v>97</v>
      </c>
      <c r="D29" s="72"/>
      <c r="E29" s="72"/>
      <c r="F29" s="72"/>
      <c r="G29" s="72"/>
      <c r="H29" s="73"/>
    </row>
    <row r="30" spans="1:14" ht="17" thickBot="1" x14ac:dyDescent="0.25">
      <c r="C30" s="74"/>
      <c r="D30" s="75"/>
      <c r="E30" s="75"/>
      <c r="F30" s="75"/>
      <c r="G30" s="75"/>
      <c r="H30" s="76"/>
    </row>
    <row r="31" spans="1:14" ht="16" customHeight="1" x14ac:dyDescent="0.2">
      <c r="C31" s="68"/>
      <c r="D31" s="68"/>
      <c r="E31" s="68"/>
      <c r="F31" s="68"/>
      <c r="G31" s="68"/>
      <c r="H31" s="68"/>
    </row>
    <row r="32" spans="1:14" s="15" customFormat="1" hidden="1" x14ac:dyDescent="0.2">
      <c r="A32" s="40"/>
    </row>
    <row r="33" spans="1:1" s="15" customFormat="1" hidden="1" x14ac:dyDescent="0.2">
      <c r="A33" s="40"/>
    </row>
    <row r="34" spans="1:1" s="15" customFormat="1" hidden="1" x14ac:dyDescent="0.2">
      <c r="A34" s="40"/>
    </row>
    <row r="72" x14ac:dyDescent="0.2"/>
    <row r="73" x14ac:dyDescent="0.2"/>
    <row r="74" x14ac:dyDescent="0.2"/>
    <row r="75" x14ac:dyDescent="0.2"/>
    <row r="76" x14ac:dyDescent="0.2"/>
  </sheetData>
  <sheetProtection algorithmName="SHA-512" hashValue="iI4IqJgflqXA4NVca2pWxX2E9pOu5yku8LMiZYNF8menyi/du5vUzDlSyxrErU4LydB+0eiNDOv0PDwUEVMfvQ==" saltValue="Q1qFW27/8NBWwtWWLShaKg==" spinCount="100000" sheet="1" objects="1" scenarios="1" selectLockedCells="1"/>
  <mergeCells count="21">
    <mergeCell ref="C31:H31"/>
    <mergeCell ref="J7:J14"/>
    <mergeCell ref="J19:M20"/>
    <mergeCell ref="J21:M21"/>
    <mergeCell ref="C26:H28"/>
    <mergeCell ref="C29:H30"/>
    <mergeCell ref="C23:H23"/>
    <mergeCell ref="C25:H25"/>
    <mergeCell ref="C24:H24"/>
    <mergeCell ref="E19:H19"/>
    <mergeCell ref="C19:D19"/>
    <mergeCell ref="C20:D20"/>
    <mergeCell ref="E20:H20"/>
    <mergeCell ref="C13:H13"/>
    <mergeCell ref="C18:H18"/>
    <mergeCell ref="B3:D3"/>
    <mergeCell ref="F3:H3"/>
    <mergeCell ref="B4:D4"/>
    <mergeCell ref="F4:H4"/>
    <mergeCell ref="B6:D6"/>
    <mergeCell ref="F6:H6"/>
  </mergeCells>
  <conditionalFormatting sqref="C18:H18 C19:C20">
    <cfRule type="containsText" dxfId="16" priority="16" stopIfTrue="1" operator="containsText" text="This system should not have problems measuring concert levels. Happy Measuring!">
      <formula>NOT(ISERROR(SEARCH("This system should not have problems measuring concert levels. Happy Measuring!",C18)))</formula>
    </cfRule>
    <cfRule type="containsText" dxfId="15" priority="17" operator="containsText" text="This system is not recommended for use at concert levels">
      <formula>NOT(ISERROR(SEARCH("This system is not recommended for use at concert levels",C18)))</formula>
    </cfRule>
  </conditionalFormatting>
  <conditionalFormatting sqref="G14">
    <cfRule type="containsBlanks" dxfId="14" priority="3">
      <formula>LEN(TRIM(G14))=0</formula>
    </cfRule>
    <cfRule type="cellIs" dxfId="13" priority="14" operator="greaterThan">
      <formula>135</formula>
    </cfRule>
    <cfRule type="cellIs" dxfId="12" priority="15" operator="lessThan">
      <formula>135</formula>
    </cfRule>
  </conditionalFormatting>
  <conditionalFormatting sqref="E19">
    <cfRule type="containsText" dxfId="11" priority="12" stopIfTrue="1" operator="containsText" text="This system should not have problems measuring concert levels. Happy Measuring!">
      <formula>NOT(ISERROR(SEARCH("This system should not have problems measuring concert levels. Happy Measuring!",E19)))</formula>
    </cfRule>
    <cfRule type="containsText" dxfId="10" priority="13" operator="containsText" text="This system is not recommended for use at concert levels">
      <formula>NOT(ISERROR(SEARCH("This system is not recommended for use at concert levels",E19)))</formula>
    </cfRule>
  </conditionalFormatting>
  <conditionalFormatting sqref="E20:H20">
    <cfRule type="containsText" dxfId="9" priority="1" operator="containsText" text="Please Select your Microphone and Interface">
      <formula>NOT(ISERROR(SEARCH("Please Select your Microphone and Interface",E20)))</formula>
    </cfRule>
    <cfRule type="containsText" dxfId="8" priority="10" operator="containsText" text="This Microphone will not clip this interface">
      <formula>NOT(ISERROR(SEARCH("This Microphone will not clip this interface",E20)))</formula>
    </cfRule>
    <cfRule type="containsText" dxfId="7" priority="11" stopIfTrue="1" operator="containsText" text=" This Microphone could clip this interface">
      <formula>NOT(ISERROR(SEARCH(" This Microphone could clip this interface",E20)))</formula>
    </cfRule>
  </conditionalFormatting>
  <conditionalFormatting sqref="D14">
    <cfRule type="containsBlanks" dxfId="6" priority="4">
      <formula>LEN(TRIM(D14))=0</formula>
    </cfRule>
    <cfRule type="cellIs" dxfId="5" priority="5" operator="greaterThan">
      <formula>0</formula>
    </cfRule>
    <cfRule type="cellIs" dxfId="4" priority="6" operator="equal">
      <formula>""""""</formula>
    </cfRule>
    <cfRule type="cellIs" dxfId="3" priority="7" operator="lessThan">
      <formula>0</formula>
    </cfRule>
    <cfRule type="cellIs" dxfId="2" priority="8" operator="lessThan">
      <formula>0</formula>
    </cfRule>
    <cfRule type="cellIs" dxfId="1" priority="9" operator="greaterThan">
      <formula>0</formula>
    </cfRule>
  </conditionalFormatting>
  <conditionalFormatting sqref="E19:H19">
    <cfRule type="containsText" dxfId="0" priority="2" operator="containsText" text="Please Select your Microphone and Interface">
      <formula>NOT(ISERROR(SEARCH("Please Select your Microphone and Interface",E19)))</formula>
    </cfRule>
  </conditionalFormatting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6D8F80-E4BA-9F4D-8CB8-5C27900A0607}">
          <x14:formula1>
            <xm:f>Microphones!$B$4:$B$17</xm:f>
          </x14:formula1>
          <xm:sqref>B4:D4</xm:sqref>
        </x14:dataValidation>
        <x14:dataValidation type="list" allowBlank="1" showInputMessage="1" showErrorMessage="1" xr:uid="{089ECB66-EBFC-FF48-A301-BE09633CF90B}">
          <x14:formula1>
            <xm:f>Interfaces!$B$4:$B$191</xm:f>
          </x14:formula1>
          <xm:sqref>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Microphones</vt:lpstr>
      <vt:lpstr>Interfaces</vt:lpstr>
      <vt:lpstr>Your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2023-01-23T19:04:56Z</dcterms:created>
  <dcterms:modified xsi:type="dcterms:W3CDTF">2023-02-07T17:57:12Z</dcterms:modified>
</cp:coreProperties>
</file>